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311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<sst xmlns="http://schemas.openxmlformats.org/spreadsheetml/2006/main" count="53" uniqueCount="32">
  <si>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Date of Birth</t>
  </si>
  <si>
    <t>Sex</t>
  </si>
  <si>
    <t>Number</t>
  </si>
  <si>
    <t>Name</t>
  </si>
  <si>
    <t>Address</t>
  </si>
  <si>
    <t>City</t>
  </si>
  <si>
    <t>Medication</t>
  </si>
  <si>
    <t>Department</t>
  </si>
  <si>
    <t>PATIENT DATA</t>
  </si>
  <si>
    <t>PATHOLOGY</t>
  </si>
  <si>
    <t>Pathology</t>
  </si>
  <si>
    <t>FIT REPORT</t>
  </si>
  <si>
    <t>Parameter</t>
  </si>
  <si>
    <t>Unit</t>
  </si>
  <si>
    <t>Population</t>
  </si>
  <si>
    <t>Sd</t>
  </si>
  <si>
    <t>Se</t>
  </si>
  <si>
    <t>Type</t>
  </si>
  <si>
    <t>FITTED PARAMETERS</t>
  </si>
  <si>
    <t>ALL PARAMETERS</t>
  </si>
  <si>
    <t>Individual</t>
  </si>
  <si>
    <t>FIT SUMMARY</t>
  </si>
  <si>
    <t>Bayes</t>
  </si>
  <si>
    <t>Algorithm</t>
  </si>
  <si>
    <t>Iterations</t>
  </si>
  <si>
    <t>WSS</t>
  </si>
  <si>
    <t>RMS</t>
  </si>
  <si>
    <t>R²</t>
  </si>
  <si>
    <t>Akaike</t>
  </si>
  <si>
    <t>:</t>
  </si>
  <si>
    <t>MwPharm++</t>
  </si>
  <si>
    <t>Fit Report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</si>
</sst>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.00.000"/>
    <numFmt numFmtId="173" formatCode=";;;&quot;Fixed&quot;"/>
    <numFmt numFmtId="174" formatCode=";;;&quot;Non-Bayesian&quot;"/>
    <numFmt numFmtId="175" formatCode="&quot;Non-Bayesian&quot;;&quot;Non-Bayesian&quot;;&quot;Non-Bayesian&quot;;&quot;Non-Bayesian&quot;"/>
    <numFmt numFmtId="176" formatCode="&quot;Fixed&quot;;&quot;Fixed&quot;;&quot;Fixed&quot;;&quot;Fixed&quot;"/>
    <numFmt numFmtId="177" formatCode="&quot;&quot;;&quot;&quot;;&quot;&quot;;&quot;Non-Bayesian&quot;"/>
    <numFmt numFmtId="178" formatCode="&quot;Non-Bayesian&quot;"/>
    <numFmt numFmtId="179" formatCode="&quot;Fixed&quot;"/>
    <numFmt numFmtId="180" formatCode="&quot;Bayesian&quot;"/>
    <numFmt numFmtId="181" formatCode="&quot;Male&quot;"/>
    <numFmt numFmtId="182" formatCode="&quot;Female&quot;"/>
    <numFmt numFmtId="183" formatCode="&quot;No&quot;"/>
    <numFmt numFmtId="184" formatCode="&quot;Yes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/>
      <right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10" xfId="0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38" fillId="0" borderId="0" xfId="0" applyFont="1" applyAlignment="1">
      <alignment/>
    </xf>
    <xf numFmtId="172" fontId="4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1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20</xdr:row>
      <xdr:rowOff>85725</xdr:rowOff>
    </xdr:from>
    <xdr:to>
      <xdr:col>31</xdr:col>
      <xdr:colOff>142875</xdr:colOff>
      <xdr:row>39</xdr:row>
      <xdr:rowOff>0</xdr:rowOff>
    </xdr:to>
    <xdr:pic>
      <xdr:nvPicPr>
        <xdr:cNvPr id="1" name="cht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0"/>
          <a:ext cx="57531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104775</xdr:rowOff>
    </xdr:from>
    <xdr:to>
      <xdr:col>15</xdr:col>
      <xdr:colOff>38100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77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F49"/>
  <sheetViews>
    <sheetView tabSelected="1" zoomScaleSheetLayoutView="90" workbookViewId="0" topLeftCell="A1">
      <selection activeCell="AD13" sqref="AD13"/>
    </sheetView>
  </sheetViews>
  <sheetFormatPr defaultColWidth="2.7109375" defaultRowHeight="15"/>
  <cols>
    <col min="1" max="1" width="3.00390625" style="0" bestFit="1" customWidth="1"/>
  </cols>
  <sheetData>
    <row r="2" spans="1:32" ht="15" customHeight="1">
      <c r="A2" s="2"/>
      <c r="B2" s="2"/>
      <c r="C2" s="2"/>
      <c r="D2" s="2"/>
      <c r="E2" s="2"/>
      <c r="F2" s="11"/>
      <c r="G2" s="10"/>
      <c r="H2" s="10"/>
      <c r="I2" s="10"/>
      <c r="J2" s="10"/>
      <c r="K2" s="10"/>
      <c r="L2" s="2"/>
      <c r="M2" s="2"/>
      <c r="N2" s="2"/>
      <c r="O2" s="2"/>
      <c r="P2" s="2"/>
      <c r="Q2" s="25" t="s">
        <v>11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" customHeight="1">
      <c r="A3" s="2"/>
      <c r="B3" s="2"/>
      <c r="C3" s="2"/>
      <c r="D3" s="2"/>
      <c r="E3" s="2"/>
      <c r="F3" s="10"/>
      <c r="G3" s="10"/>
      <c r="H3" s="10"/>
      <c r="I3" s="10"/>
      <c r="J3" s="10"/>
      <c r="K3" s="10"/>
      <c r="L3" s="2"/>
      <c r="M3" s="2"/>
      <c r="N3" s="2"/>
      <c r="O3" s="2"/>
      <c r="P3" s="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6" spans="1:32" ht="15">
      <c r="A6" s="1" t="s">
        <v>8</v>
      </c>
      <c r="W6" s="8"/>
      <c r="X6" s="9"/>
      <c r="Y6" s="9"/>
      <c r="Z6" s="9"/>
      <c r="AA6" s="9"/>
      <c r="AB6" s="9"/>
      <c r="AC6" s="9"/>
      <c r="AD6" s="9"/>
      <c r="AE6" s="9"/>
      <c r="AF6" s="9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2" ht="15">
      <c r="A8" s="3" t="s">
        <v>2</v>
      </c>
      <c r="B8" s="5"/>
      <c r="C8" s="2"/>
      <c r="D8" s="5"/>
      <c r="E8" s="5"/>
      <c r="F8" s="15" t="s">
        <v>29</v>
      </c>
      <c r="G8" s="36" t="str">
        <f>PatNum()</f>
        <v>000-00-0000</v>
      </c>
      <c r="H8" s="27"/>
      <c r="I8" s="27"/>
      <c r="J8" s="27"/>
      <c r="K8" s="27"/>
      <c r="L8" s="27"/>
      <c r="M8" s="27"/>
      <c r="N8" s="27"/>
      <c r="O8" s="27"/>
      <c r="P8" s="2"/>
      <c r="Q8" s="3" t="s">
        <v>4</v>
      </c>
      <c r="R8" s="2"/>
      <c r="S8" s="2"/>
      <c r="T8" s="2"/>
      <c r="U8" s="2"/>
      <c r="V8" s="15" t="s">
        <v>29</v>
      </c>
      <c r="W8" s="27" t="str">
        <f>PatAddress()</f>
        <v>1600 Pennsylvania Ave NW</v>
      </c>
      <c r="X8" s="27"/>
      <c r="Y8" s="27"/>
      <c r="Z8" s="27"/>
      <c r="AA8" s="27"/>
      <c r="AB8" s="27"/>
      <c r="AC8" s="27"/>
      <c r="AD8" s="27"/>
      <c r="AE8" s="27"/>
      <c r="AF8" s="27"/>
    </row>
    <row r="9" spans="1:32" ht="15">
      <c r="A9" s="3" t="s">
        <v>3</v>
      </c>
      <c r="B9" s="5"/>
      <c r="C9" s="2"/>
      <c r="D9" s="5"/>
      <c r="E9" s="5"/>
      <c r="F9" s="15" t="s">
        <v>29</v>
      </c>
      <c r="G9" s="27" t="str">
        <f>PatName()</f>
        <v>Obama, Barack</v>
      </c>
      <c r="H9" s="27"/>
      <c r="I9" s="27"/>
      <c r="J9" s="27"/>
      <c r="K9" s="27"/>
      <c r="L9" s="27"/>
      <c r="M9" s="27"/>
      <c r="N9" s="27"/>
      <c r="O9" s="27"/>
      <c r="P9" s="2"/>
      <c r="Q9" s="3" t="s">
        <v>5</v>
      </c>
      <c r="R9" s="2"/>
      <c r="S9" s="2"/>
      <c r="T9" s="2"/>
      <c r="U9" s="2"/>
      <c r="V9" s="15" t="s">
        <v>29</v>
      </c>
      <c r="W9" s="27" t="str">
        <f>PatCity()</f>
        <v>Washington</v>
      </c>
      <c r="X9" s="27"/>
      <c r="Y9" s="27"/>
      <c r="Z9" s="27"/>
      <c r="AA9" s="27"/>
      <c r="AB9" s="27"/>
      <c r="AC9" s="27"/>
      <c r="AD9" s="27"/>
      <c r="AE9" s="27"/>
      <c r="AF9" s="27"/>
    </row>
    <row r="10" spans="1:32" ht="15">
      <c r="A10" s="3" t="s">
        <v>0</v>
      </c>
      <c r="B10" s="5"/>
      <c r="C10" s="2"/>
      <c r="D10" s="5"/>
      <c r="E10" s="5"/>
      <c r="F10" s="15" t="s">
        <v>29</v>
      </c>
      <c r="G10" s="38">
        <f>PatDob()</f>
        <v>22497</v>
      </c>
      <c r="H10" s="39"/>
      <c r="I10" s="39"/>
      <c r="J10" s="39"/>
      <c r="K10" s="39"/>
      <c r="L10" s="39"/>
      <c r="M10" s="39"/>
      <c r="N10" s="27"/>
      <c r="O10" s="27"/>
      <c r="P10" s="2"/>
      <c r="Q10" s="3" t="s">
        <v>7</v>
      </c>
      <c r="R10" s="2"/>
      <c r="S10" s="2"/>
      <c r="T10" s="2"/>
      <c r="U10" s="2"/>
      <c r="V10" s="15" t="s">
        <v>29</v>
      </c>
      <c r="W10" s="27" t="str">
        <f>PatWard()</f>
        <v>Surgery</v>
      </c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5">
      <c r="A11" s="3" t="s">
        <v>1</v>
      </c>
      <c r="B11" s="5"/>
      <c r="C11" s="2"/>
      <c r="D11" s="5"/>
      <c r="E11" s="5"/>
      <c r="F11" s="16" t="s">
        <v>29</v>
      </c>
      <c r="G11" s="39" t="str">
        <f>PatSex("Male","Female")</f>
        <v>Female</v>
      </c>
      <c r="H11" s="39"/>
      <c r="I11" s="39"/>
      <c r="J11" s="39"/>
      <c r="K11" s="39"/>
      <c r="L11" s="39"/>
      <c r="M11" s="39"/>
      <c r="N11" s="39"/>
      <c r="O11" s="39"/>
      <c r="P11" s="2"/>
      <c r="Q11" s="3" t="s">
        <v>6</v>
      </c>
      <c r="R11" s="2"/>
      <c r="S11" s="2"/>
      <c r="T11" s="2"/>
      <c r="U11" s="2"/>
      <c r="V11" s="16" t="s">
        <v>29</v>
      </c>
      <c r="W11" s="27" t="str">
        <f>PatLastMed()</f>
        <v>Theophylline</v>
      </c>
      <c r="X11" s="27"/>
      <c r="Y11" s="27"/>
      <c r="Z11" s="27"/>
      <c r="AA11" s="27"/>
      <c r="AB11" s="27"/>
      <c r="AC11" s="27"/>
      <c r="AD11" s="27"/>
      <c r="AE11" s="27"/>
      <c r="AF11" s="27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ht="15">
      <c r="A14" s="1" t="s">
        <v>9</v>
      </c>
    </row>
    <row r="16" spans="1:32" ht="15">
      <c r="A16" s="6" t="s">
        <v>10</v>
      </c>
      <c r="B16" s="2"/>
      <c r="C16" s="2"/>
      <c r="D16" s="4"/>
      <c r="E16" s="4"/>
      <c r="F16" s="4"/>
      <c r="G16" s="28" t="str">
        <f>PatPatho()</f>
        <v>Asthma symptoms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</row>
    <row r="17" spans="1:32" ht="15">
      <c r="A17" s="2"/>
      <c r="B17" s="2"/>
      <c r="C17" s="4"/>
      <c r="D17" s="4"/>
      <c r="E17" s="4"/>
      <c r="F17" s="4"/>
      <c r="G17" s="3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32"/>
    </row>
    <row r="18" spans="1:32" ht="15">
      <c r="A18" s="2"/>
      <c r="B18" s="2"/>
      <c r="C18" s="4"/>
      <c r="D18" s="4"/>
      <c r="E18" s="4"/>
      <c r="F18" s="4"/>
      <c r="G18" s="31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32"/>
    </row>
    <row r="19" spans="1:32" ht="15">
      <c r="A19" s="2"/>
      <c r="B19" s="2"/>
      <c r="C19" s="4"/>
      <c r="D19" s="4"/>
      <c r="E19" s="4"/>
      <c r="F19" s="4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41" ht="15">
      <c r="A41" s="1" t="s">
        <v>21</v>
      </c>
    </row>
    <row r="43" spans="1:17" ht="15">
      <c r="A43" s="24" t="s">
        <v>22</v>
      </c>
      <c r="B43" s="24"/>
      <c r="C43" s="24"/>
      <c r="D43" s="24"/>
      <c r="E43" s="24"/>
      <c r="F43" t="s">
        <v>29</v>
      </c>
      <c r="G43" s="37" t="str">
        <f>FitBayes("No","Yes")</f>
        <v>Yes</v>
      </c>
      <c r="H43" s="37"/>
      <c r="I43" s="37"/>
      <c r="J43" s="37"/>
      <c r="K43" s="37"/>
      <c r="L43" s="37"/>
      <c r="M43" s="37"/>
      <c r="N43" s="37"/>
      <c r="O43" s="37"/>
      <c r="Q43" s="19"/>
    </row>
    <row r="44" spans="1:15" ht="15">
      <c r="A44" s="24" t="s">
        <v>23</v>
      </c>
      <c r="B44" s="24"/>
      <c r="C44" s="24"/>
      <c r="D44" s="24"/>
      <c r="E44" s="24"/>
      <c r="F44" t="s">
        <v>29</v>
      </c>
      <c r="G44" s="40" t="str">
        <f>FitAlgo()</f>
        <v>Marquardt</v>
      </c>
      <c r="H44" s="40"/>
      <c r="I44" s="40"/>
      <c r="J44" s="40"/>
      <c r="K44" s="40"/>
      <c r="L44" s="40"/>
      <c r="M44" s="40"/>
      <c r="N44" s="40"/>
      <c r="O44" s="40"/>
    </row>
    <row r="45" spans="1:15" ht="15">
      <c r="A45" s="24" t="s">
        <v>24</v>
      </c>
      <c r="B45" s="24"/>
      <c r="C45" s="24"/>
      <c r="D45" s="24"/>
      <c r="E45" s="24"/>
      <c r="F45" t="s">
        <v>29</v>
      </c>
      <c r="G45" s="37">
        <f>FitIter()</f>
        <v>999</v>
      </c>
      <c r="H45" s="37"/>
      <c r="I45" s="37"/>
      <c r="J45" s="37"/>
      <c r="K45" s="37"/>
      <c r="L45" s="37"/>
      <c r="M45" s="37"/>
      <c r="N45" s="37"/>
      <c r="O45" s="37"/>
    </row>
    <row r="46" spans="1:15" ht="15">
      <c r="A46" s="24" t="s">
        <v>25</v>
      </c>
      <c r="B46" s="24"/>
      <c r="C46" s="24"/>
      <c r="D46" s="24"/>
      <c r="E46" s="24"/>
      <c r="F46" t="s">
        <v>29</v>
      </c>
      <c r="G46" s="37">
        <f>FitWSS()</f>
        <v>0.170650757</v>
      </c>
      <c r="H46" s="37"/>
      <c r="I46" s="37"/>
      <c r="J46" s="37"/>
      <c r="K46" s="37"/>
      <c r="L46" s="37"/>
      <c r="M46" s="37"/>
      <c r="N46" s="37"/>
      <c r="O46" s="37"/>
    </row>
    <row r="47" spans="1:15" ht="15">
      <c r="A47" s="24" t="s">
        <v>26</v>
      </c>
      <c r="B47" s="24"/>
      <c r="C47" s="24"/>
      <c r="D47" s="24"/>
      <c r="E47" s="24"/>
      <c r="F47" t="s">
        <v>29</v>
      </c>
      <c r="G47" s="37">
        <f>FitRMS()</f>
        <v>0.2385028</v>
      </c>
      <c r="H47" s="37"/>
      <c r="I47" s="37"/>
      <c r="J47" s="37"/>
      <c r="K47" s="37"/>
      <c r="L47" s="37"/>
      <c r="M47" s="37"/>
      <c r="N47" s="37"/>
      <c r="O47" s="37"/>
    </row>
    <row r="48" spans="1:15" ht="15">
      <c r="A48" s="24" t="s">
        <v>27</v>
      </c>
      <c r="B48" s="24"/>
      <c r="C48" s="24"/>
      <c r="D48" s="24"/>
      <c r="E48" s="24"/>
      <c r="F48" t="s">
        <v>29</v>
      </c>
      <c r="G48" s="23">
        <f>FitR2()</f>
        <v>0.943630715</v>
      </c>
      <c r="H48" s="23"/>
      <c r="I48" s="23"/>
      <c r="J48" s="23"/>
      <c r="K48" s="23"/>
      <c r="L48" s="23"/>
      <c r="M48" s="23"/>
      <c r="N48" s="23"/>
      <c r="O48" s="23"/>
    </row>
    <row r="49" spans="1:15" ht="15">
      <c r="A49" s="24" t="s">
        <v>28</v>
      </c>
      <c r="B49" s="24"/>
      <c r="C49" s="24"/>
      <c r="D49" s="24"/>
      <c r="E49" s="24"/>
      <c r="F49" t="s">
        <v>29</v>
      </c>
      <c r="G49" s="23">
        <f>FitAkaike()</f>
        <v>-5.360036089</v>
      </c>
      <c r="H49" s="23"/>
      <c r="I49" s="23"/>
      <c r="J49" s="23"/>
      <c r="K49" s="23"/>
      <c r="L49" s="23"/>
      <c r="M49" s="23"/>
      <c r="N49" s="23"/>
      <c r="O49" s="23"/>
    </row>
  </sheetData>
  <sheetProtection/>
  <mergeCells count="24">
    <mergeCell ref="W9:AF9"/>
    <mergeCell ref="W10:AF10"/>
    <mergeCell ref="G44:O44"/>
    <mergeCell ref="G45:O45"/>
    <mergeCell ref="G46:O46"/>
    <mergeCell ref="G47:O47"/>
    <mergeCell ref="Q2:AF3"/>
    <mergeCell ref="W11:AF11"/>
    <mergeCell ref="G16:AF19"/>
    <mergeCell ref="G8:O8"/>
    <mergeCell ref="G9:O9"/>
    <mergeCell ref="A43:E43"/>
    <mergeCell ref="G43:O43"/>
    <mergeCell ref="G10:O10"/>
    <mergeCell ref="G11:O11"/>
    <mergeCell ref="W8:AF8"/>
    <mergeCell ref="G48:O48"/>
    <mergeCell ref="G49:O49"/>
    <mergeCell ref="A44:E44"/>
    <mergeCell ref="A45:E45"/>
    <mergeCell ref="A46:E46"/>
    <mergeCell ref="A47:E47"/>
    <mergeCell ref="A48:E48"/>
    <mergeCell ref="A49:E49"/>
  </mergeCells>
  <printOptions horizontalCentered="1"/>
  <pageMargins left="0" right="0" top="0.3937007874015748" bottom="0.7874015748031497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19"/>
  <sheetViews>
    <sheetView zoomScaleSheetLayoutView="90" workbookViewId="0" topLeftCell="A1">
      <selection activeCell="N4" sqref="N4"/>
    </sheetView>
  </sheetViews>
  <sheetFormatPr defaultColWidth="2.7109375" defaultRowHeight="15"/>
  <sheetData>
    <row r="1" spans="1:32" ht="15">
      <c r="A1" s="45" t="s">
        <v>30</v>
      </c>
      <c r="B1" s="45"/>
      <c r="C1" s="45"/>
      <c r="D1" s="45"/>
      <c r="E1" s="4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7" t="s">
        <v>31</v>
      </c>
      <c r="Y1" s="48"/>
      <c r="Z1" s="48"/>
      <c r="AA1" s="48"/>
      <c r="AB1" s="48"/>
      <c r="AC1" s="48"/>
      <c r="AD1" s="48"/>
      <c r="AE1" s="48"/>
      <c r="AF1" s="48"/>
    </row>
    <row r="2" spans="1:32" ht="15.75" thickBot="1">
      <c r="A2" s="46"/>
      <c r="B2" s="46"/>
      <c r="C2" s="46"/>
      <c r="D2" s="46"/>
      <c r="E2" s="46"/>
      <c r="F2" s="46"/>
      <c r="G2" s="46"/>
      <c r="H2" s="4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9"/>
      <c r="Y2" s="49"/>
      <c r="Z2" s="49"/>
      <c r="AA2" s="49"/>
      <c r="AB2" s="49"/>
      <c r="AC2" s="49"/>
      <c r="AD2" s="49"/>
      <c r="AE2" s="49"/>
      <c r="AF2" s="49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6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1"/>
      <c r="T5" s="22"/>
      <c r="U5" s="22"/>
      <c r="V5" s="22"/>
      <c r="W5" s="22"/>
      <c r="X5" s="22"/>
      <c r="Y5" s="22"/>
      <c r="Z5" s="2"/>
      <c r="AA5" s="2"/>
      <c r="AB5" s="2"/>
      <c r="AC5" s="2"/>
      <c r="AD5" s="2"/>
      <c r="AE5" s="2"/>
      <c r="AF5" s="2"/>
    </row>
    <row r="7" spans="1:32" s="12" customFormat="1" ht="15">
      <c r="A7" s="41" t="s">
        <v>12</v>
      </c>
      <c r="B7" s="43"/>
      <c r="C7" s="43"/>
      <c r="D7" s="43"/>
      <c r="E7" s="43"/>
      <c r="F7" s="41" t="s">
        <v>13</v>
      </c>
      <c r="G7" s="43"/>
      <c r="H7" s="43"/>
      <c r="I7" s="43"/>
      <c r="J7" s="43"/>
      <c r="K7" s="43"/>
      <c r="L7" s="41" t="s">
        <v>14</v>
      </c>
      <c r="M7" s="43"/>
      <c r="N7" s="43"/>
      <c r="O7" s="43"/>
      <c r="P7" s="41" t="s">
        <v>15</v>
      </c>
      <c r="Q7" s="43"/>
      <c r="R7" s="43"/>
      <c r="S7" s="13"/>
      <c r="T7" s="41" t="s">
        <v>20</v>
      </c>
      <c r="U7" s="43"/>
      <c r="V7" s="43"/>
      <c r="W7" s="13"/>
      <c r="X7" s="41" t="s">
        <v>16</v>
      </c>
      <c r="Y7" s="43"/>
      <c r="Z7" s="43"/>
      <c r="AA7" s="14"/>
      <c r="AB7" s="41" t="s">
        <v>17</v>
      </c>
      <c r="AC7" s="42"/>
      <c r="AD7" s="42"/>
      <c r="AE7" s="42"/>
      <c r="AF7" s="42"/>
    </row>
    <row r="8" spans="1:32" s="12" customFormat="1" ht="15">
      <c r="A8" s="50" t="str">
        <f>ParmName(FALSE,"rows")</f>
        <v>W.GammaSD</v>
      </c>
      <c r="B8" s="51"/>
      <c r="C8" s="51"/>
      <c r="D8" s="51"/>
      <c r="E8" s="51"/>
      <c r="F8" s="50" t="str">
        <f>ParmUnit(FALSE)</f>
        <v>1/h/(mL/min/1.73²)</v>
      </c>
      <c r="G8" s="51"/>
      <c r="H8" s="51"/>
      <c r="I8" s="51"/>
      <c r="J8" s="51"/>
      <c r="K8" s="51"/>
      <c r="L8" s="44">
        <f>ParmPopValue(FALSE)</f>
        <v>0.0024</v>
      </c>
      <c r="M8" s="40"/>
      <c r="N8" s="40"/>
      <c r="P8" s="44">
        <f>ParmPopSD(FALSE)</f>
        <v>0.00024</v>
      </c>
      <c r="Q8" s="40"/>
      <c r="R8" s="40"/>
      <c r="T8" s="44">
        <f>ParmValue(FALSE)</f>
        <v>0.0024</v>
      </c>
      <c r="U8" s="40"/>
      <c r="V8" s="40"/>
      <c r="X8" s="44">
        <f>ParmSD(FALSE)</f>
        <v>0.00024</v>
      </c>
      <c r="Y8" s="40"/>
      <c r="Z8" s="40"/>
      <c r="AA8" s="20"/>
      <c r="AB8" s="44" t="str">
        <f>ParmType(FALSE,"Fixed","Non-Bayesian","Bayesian")</f>
        <v>Bayesian</v>
      </c>
      <c r="AC8" s="40"/>
      <c r="AD8" s="40"/>
      <c r="AE8" s="40"/>
      <c r="AF8" s="40"/>
    </row>
    <row r="9" spans="1:32" s="12" customFormat="1" ht="15">
      <c r="A9" s="18"/>
      <c r="B9" s="18"/>
      <c r="C9" s="18"/>
      <c r="D9" s="18"/>
      <c r="E9" s="17"/>
      <c r="F9" s="18"/>
      <c r="G9" s="17"/>
      <c r="H9" s="17"/>
      <c r="I9" s="17"/>
      <c r="J9" s="17"/>
      <c r="K9" s="17"/>
      <c r="L9" s="18"/>
      <c r="M9" s="17"/>
      <c r="N9" s="17"/>
      <c r="O9" s="18"/>
      <c r="P9" s="18"/>
      <c r="Q9" s="17"/>
      <c r="R9" s="17"/>
      <c r="S9" s="18"/>
      <c r="T9" s="18"/>
      <c r="U9" s="17"/>
      <c r="V9" s="17"/>
      <c r="W9" s="18"/>
      <c r="X9" s="18"/>
      <c r="Y9" s="17"/>
      <c r="Z9" s="17"/>
      <c r="AA9" s="18"/>
      <c r="AB9" s="18"/>
      <c r="AC9" s="17"/>
      <c r="AD9" s="17"/>
      <c r="AE9" s="17"/>
      <c r="AF9" s="17"/>
    </row>
    <row r="10" spans="1:32" s="12" customFormat="1" ht="15">
      <c r="A10" s="18"/>
      <c r="B10" s="18"/>
      <c r="C10" s="18"/>
      <c r="D10" s="18"/>
      <c r="E10" s="17"/>
      <c r="F10" s="18"/>
      <c r="G10" s="17"/>
      <c r="H10" s="17"/>
      <c r="I10" s="17"/>
      <c r="J10" s="17"/>
      <c r="K10" s="17"/>
      <c r="L10" s="18"/>
      <c r="M10" s="17"/>
      <c r="N10" s="17"/>
      <c r="O10" s="18"/>
      <c r="P10" s="18"/>
      <c r="Q10" s="17"/>
      <c r="R10" s="17"/>
      <c r="S10" s="18"/>
      <c r="T10" s="18"/>
      <c r="U10" s="17"/>
      <c r="V10" s="17"/>
      <c r="W10" s="18"/>
      <c r="X10" s="18"/>
      <c r="Y10" s="17"/>
      <c r="Z10" s="17"/>
      <c r="AA10" s="18"/>
      <c r="AB10" s="18"/>
      <c r="AC10" s="17"/>
      <c r="AD10" s="17"/>
      <c r="AE10" s="17"/>
      <c r="AF10" s="17"/>
    </row>
    <row r="11" s="12" customFormat="1" ht="15">
      <c r="A11" s="6" t="s">
        <v>19</v>
      </c>
    </row>
    <row r="12" s="12" customFormat="1" ht="12.75"/>
    <row r="13" spans="1:32" s="12" customFormat="1" ht="15">
      <c r="A13" s="41" t="s">
        <v>12</v>
      </c>
      <c r="B13" s="43"/>
      <c r="C13" s="43"/>
      <c r="D13" s="43"/>
      <c r="E13" s="43"/>
      <c r="F13" s="41" t="s">
        <v>13</v>
      </c>
      <c r="G13" s="43"/>
      <c r="H13" s="43"/>
      <c r="I13" s="43"/>
      <c r="J13" s="43"/>
      <c r="K13" s="43"/>
      <c r="L13" s="41" t="s">
        <v>14</v>
      </c>
      <c r="M13" s="43"/>
      <c r="N13" s="43"/>
      <c r="O13" s="43"/>
      <c r="P13" s="41" t="s">
        <v>15</v>
      </c>
      <c r="Q13" s="43"/>
      <c r="R13" s="43"/>
      <c r="S13" s="13"/>
      <c r="T13" s="41" t="s">
        <v>20</v>
      </c>
      <c r="U13" s="43"/>
      <c r="V13" s="43"/>
      <c r="W13" s="13"/>
      <c r="X13" s="41" t="s">
        <v>16</v>
      </c>
      <c r="Y13" s="43"/>
      <c r="Z13" s="43"/>
      <c r="AA13" s="14"/>
      <c r="AB13" s="41" t="s">
        <v>17</v>
      </c>
      <c r="AC13" s="42"/>
      <c r="AD13" s="42"/>
      <c r="AE13" s="42"/>
      <c r="AF13" s="42"/>
    </row>
    <row r="14" spans="1:32" s="12" customFormat="1" ht="15">
      <c r="A14" s="50" t="str">
        <f>ParmName(TRUE,"rows")</f>
        <v>W.GammaSD</v>
      </c>
      <c r="B14" s="51"/>
      <c r="C14" s="51"/>
      <c r="D14" s="51"/>
      <c r="E14" s="51"/>
      <c r="F14" s="44" t="str">
        <f>ParmUnit(TRUE)</f>
        <v>1/h/(mL/min/1.73²)</v>
      </c>
      <c r="G14" s="40"/>
      <c r="H14" s="40"/>
      <c r="I14" s="40"/>
      <c r="J14" s="40"/>
      <c r="K14" s="40"/>
      <c r="L14" s="44">
        <f>ParmPopValue(TRUE)</f>
        <v>0.0024</v>
      </c>
      <c r="M14" s="40"/>
      <c r="N14" s="40"/>
      <c r="P14" s="44">
        <f>ParmPopSD(TRUE)</f>
        <v>0.00024</v>
      </c>
      <c r="Q14" s="40"/>
      <c r="R14" s="40"/>
      <c r="T14" s="44">
        <f>ParmValue(TRUE)</f>
        <v>0.0024</v>
      </c>
      <c r="U14" s="40"/>
      <c r="V14" s="40"/>
      <c r="X14" s="44">
        <f>ParmSD(TRUE)</f>
        <v>0.00024</v>
      </c>
      <c r="Y14" s="40"/>
      <c r="Z14" s="40"/>
      <c r="AA14" s="20"/>
      <c r="AB14" s="44" t="str">
        <f>ParmType(TRUE,"Fixed","Non-Bayesian","Bayesian")</f>
        <v>Bayesian</v>
      </c>
      <c r="AC14" s="40"/>
      <c r="AD14" s="40"/>
      <c r="AE14" s="40"/>
      <c r="AF14" s="40"/>
    </row>
    <row r="15" spans="1:26" s="12" customFormat="1" ht="15">
      <c r="A15" s="18"/>
      <c r="B15" s="18"/>
      <c r="C15" s="18"/>
      <c r="D15" s="18"/>
      <c r="E15" s="17"/>
      <c r="F15" s="18"/>
      <c r="G15" s="17"/>
      <c r="H15" s="17"/>
      <c r="I15" s="17"/>
      <c r="J15" s="17"/>
      <c r="K15" s="17"/>
      <c r="L15" s="18"/>
      <c r="M15" s="17"/>
      <c r="N15" s="17"/>
      <c r="O15" s="18"/>
      <c r="P15" s="18"/>
      <c r="Q15" s="17"/>
      <c r="R15" s="17"/>
      <c r="S15" s="18"/>
      <c r="T15" s="18"/>
      <c r="U15" s="17"/>
      <c r="V15" s="17"/>
      <c r="W15" s="18"/>
      <c r="X15" s="18"/>
      <c r="Y15" s="17"/>
      <c r="Z15" s="17"/>
    </row>
    <row r="16" spans="1:26" s="12" customFormat="1" ht="15">
      <c r="A16" s="18"/>
      <c r="B16" s="18"/>
      <c r="C16" s="18"/>
      <c r="D16" s="18"/>
      <c r="E16" s="17"/>
      <c r="F16" s="18"/>
      <c r="G16" s="17"/>
      <c r="H16" s="17"/>
      <c r="I16" s="17"/>
      <c r="J16" s="17"/>
      <c r="K16" s="17"/>
      <c r="L16" s="18"/>
      <c r="M16" s="17"/>
      <c r="N16" s="17"/>
      <c r="O16" s="18"/>
      <c r="P16" s="18"/>
      <c r="Q16" s="17"/>
      <c r="R16" s="17"/>
      <c r="S16" s="18"/>
      <c r="T16" s="18"/>
      <c r="U16" s="17"/>
      <c r="V16" s="17"/>
      <c r="W16" s="18"/>
      <c r="X16" s="18"/>
      <c r="Y16" s="17"/>
      <c r="Z16" s="17"/>
    </row>
    <row r="17" spans="1:26" s="12" customFormat="1" ht="15">
      <c r="A17" s="18"/>
      <c r="B17" s="18"/>
      <c r="C17" s="18"/>
      <c r="D17" s="18"/>
      <c r="E17" s="17"/>
      <c r="F17" s="18"/>
      <c r="G17" s="17"/>
      <c r="H17" s="17"/>
      <c r="I17" s="17"/>
      <c r="J17" s="17"/>
      <c r="K17" s="17"/>
      <c r="L17" s="18"/>
      <c r="M17" s="17"/>
      <c r="N17" s="17"/>
      <c r="O17" s="18"/>
      <c r="P17" s="18"/>
      <c r="Q17" s="17"/>
      <c r="R17" s="17"/>
      <c r="S17" s="18"/>
      <c r="T17" s="18"/>
      <c r="U17" s="17"/>
      <c r="V17" s="17"/>
      <c r="W17" s="18"/>
      <c r="X17" s="18"/>
      <c r="Y17" s="17"/>
      <c r="Z17" s="17"/>
    </row>
    <row r="18" spans="1:26" s="12" customFormat="1" ht="15">
      <c r="A18" s="18"/>
      <c r="B18" s="18"/>
      <c r="C18" s="18"/>
      <c r="D18" s="18"/>
      <c r="E18" s="17"/>
      <c r="F18" s="18"/>
      <c r="G18" s="17"/>
      <c r="H18" s="17"/>
      <c r="I18" s="17"/>
      <c r="J18" s="17"/>
      <c r="K18" s="17"/>
      <c r="L18" s="18"/>
      <c r="M18" s="17"/>
      <c r="N18" s="17"/>
      <c r="O18" s="18"/>
      <c r="P18" s="18"/>
      <c r="Q18" s="17"/>
      <c r="R18" s="17"/>
      <c r="S18" s="18"/>
      <c r="T18" s="18"/>
      <c r="U18" s="17"/>
      <c r="V18" s="17"/>
      <c r="W18" s="18"/>
      <c r="X18" s="18"/>
      <c r="Y18" s="17"/>
      <c r="Z18" s="17"/>
    </row>
    <row r="19" spans="1:26" s="12" customFormat="1" ht="15">
      <c r="A19" s="18"/>
      <c r="B19" s="18"/>
      <c r="C19" s="18"/>
      <c r="D19" s="18"/>
      <c r="E19" s="17"/>
      <c r="F19" s="18"/>
      <c r="G19" s="17"/>
      <c r="H19" s="17"/>
      <c r="I19" s="17"/>
      <c r="J19" s="17"/>
      <c r="K19" s="17"/>
      <c r="L19" s="18"/>
      <c r="M19" s="17"/>
      <c r="N19" s="17"/>
      <c r="O19" s="18"/>
      <c r="P19" s="18"/>
      <c r="Q19" s="17"/>
      <c r="R19" s="17"/>
      <c r="S19" s="18"/>
      <c r="T19" s="18"/>
      <c r="U19" s="17"/>
      <c r="V19" s="17"/>
      <c r="W19" s="18"/>
      <c r="X19" s="18"/>
      <c r="Y19" s="17"/>
      <c r="Z19" s="17"/>
    </row>
  </sheetData>
  <sheetProtection/>
  <mergeCells count="30">
    <mergeCell ref="T13:V13"/>
    <mergeCell ref="A14:E14"/>
    <mergeCell ref="X13:Z13"/>
    <mergeCell ref="X8:Z8"/>
    <mergeCell ref="A13:E13"/>
    <mergeCell ref="F14:K14"/>
    <mergeCell ref="L14:N14"/>
    <mergeCell ref="T8:V8"/>
    <mergeCell ref="A8:E8"/>
    <mergeCell ref="T14:V14"/>
    <mergeCell ref="P14:R14"/>
    <mergeCell ref="A1:H2"/>
    <mergeCell ref="X1:AF2"/>
    <mergeCell ref="T7:V7"/>
    <mergeCell ref="X7:Z7"/>
    <mergeCell ref="L8:N8"/>
    <mergeCell ref="AB7:AF7"/>
    <mergeCell ref="F8:K8"/>
    <mergeCell ref="P8:R8"/>
    <mergeCell ref="A7:E7"/>
    <mergeCell ref="AB13:AF13"/>
    <mergeCell ref="P7:R7"/>
    <mergeCell ref="F7:K7"/>
    <mergeCell ref="AB8:AF8"/>
    <mergeCell ref="AB14:AF14"/>
    <mergeCell ref="X14:Z14"/>
    <mergeCell ref="F13:K13"/>
    <mergeCell ref="L13:O13"/>
    <mergeCell ref="P13:R13"/>
    <mergeCell ref="L7:O7"/>
  </mergeCells>
  <printOptions horizontalCentered="1"/>
  <pageMargins left="0" right="0" top="0.3937007874015748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Nieko Punt</dc:creator>
  <cp:keywords/>
  <dc:description/>
  <cp:lastModifiedBy>Nieko Punt</cp:lastModifiedBy>
  <cp:lastPrinted>2015-12-30T22:49:22Z</cp:lastPrinted>
  <dcterms:created xsi:type="dcterms:W3CDTF">2015-12-14T14:40:11Z</dcterms:created>
  <dcterms:modified xsi:type="dcterms:W3CDTF">2016-01-24T22:16:50Z</dcterms:modified>
  <cp:category/>
  <cp:version/>
  <cp:contentType/>
  <cp:contentStatus/>
</cp:coreProperties>
</file>